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VPPDDC02\Home\Billie\Website\"/>
    </mc:Choice>
  </mc:AlternateContent>
  <xr:revisionPtr revIDLastSave="0" documentId="13_ncr:1_{A5ECA3CA-9CC2-4BF6-90CF-55F8C0DDE4E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 (3)" sheetId="5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0" i="5" l="1"/>
  <c r="L92" i="5"/>
  <c r="H92" i="5"/>
  <c r="L90" i="5"/>
  <c r="H90" i="5"/>
  <c r="L88" i="5"/>
  <c r="H88" i="5"/>
  <c r="L86" i="5"/>
  <c r="H86" i="5"/>
  <c r="L84" i="5"/>
  <c r="H84" i="5"/>
  <c r="L82" i="5"/>
  <c r="H82" i="5"/>
  <c r="N81" i="5"/>
  <c r="L80" i="5"/>
  <c r="H80" i="5"/>
  <c r="L78" i="5"/>
  <c r="H78" i="5"/>
  <c r="L76" i="5"/>
  <c r="H76" i="5"/>
  <c r="L74" i="5"/>
  <c r="H74" i="5"/>
  <c r="L72" i="5"/>
  <c r="H72" i="5"/>
  <c r="L70" i="5"/>
  <c r="H70" i="5"/>
  <c r="P65" i="5"/>
  <c r="H64" i="5"/>
  <c r="H63" i="5"/>
  <c r="P62" i="5"/>
  <c r="H62" i="5"/>
  <c r="P58" i="5"/>
  <c r="H57" i="5"/>
  <c r="H56" i="5"/>
  <c r="P55" i="5"/>
  <c r="H55" i="5"/>
  <c r="N41" i="5"/>
  <c r="O41" i="5" s="1"/>
  <c r="M41" i="5"/>
  <c r="N39" i="5"/>
  <c r="O39" i="5" s="1"/>
  <c r="M39" i="5"/>
  <c r="N37" i="5"/>
  <c r="O37" i="5" s="1"/>
  <c r="M37" i="5"/>
  <c r="N35" i="5"/>
  <c r="O35" i="5" s="1"/>
  <c r="M35" i="5"/>
  <c r="N33" i="5"/>
  <c r="O33" i="5" s="1"/>
  <c r="M33" i="5"/>
  <c r="N84" i="5" s="1"/>
  <c r="N31" i="5"/>
  <c r="O31" i="5" s="1"/>
  <c r="M31" i="5"/>
  <c r="N29" i="5"/>
  <c r="O29" i="5" s="1"/>
  <c r="M29" i="5"/>
  <c r="N27" i="5"/>
  <c r="O27" i="5" s="1"/>
  <c r="M27" i="5"/>
  <c r="N25" i="5"/>
  <c r="O25" i="5" s="1"/>
  <c r="M25" i="5"/>
  <c r="N23" i="5"/>
  <c r="O23" i="5" s="1"/>
  <c r="M23" i="5"/>
  <c r="N21" i="5"/>
  <c r="O21" i="5" s="1"/>
  <c r="M21" i="5"/>
  <c r="N19" i="5"/>
  <c r="O19" i="5" s="1"/>
  <c r="M19" i="5"/>
  <c r="H39" i="5" l="1"/>
  <c r="J92" i="5"/>
  <c r="N74" i="5"/>
  <c r="N90" i="5"/>
  <c r="H59" i="5"/>
  <c r="J76" i="5"/>
  <c r="H25" i="5"/>
  <c r="H33" i="5"/>
  <c r="H41" i="5"/>
  <c r="H19" i="5"/>
  <c r="H27" i="5"/>
  <c r="H35" i="5"/>
  <c r="H21" i="5"/>
  <c r="H29" i="5"/>
  <c r="H37" i="5"/>
  <c r="H23" i="5"/>
  <c r="H31" i="5"/>
  <c r="J23" i="5"/>
  <c r="H66" i="5"/>
  <c r="N78" i="5"/>
  <c r="J86" i="5"/>
  <c r="N86" i="5"/>
  <c r="N82" i="5"/>
  <c r="P56" i="5"/>
  <c r="P57" i="5"/>
  <c r="P64" i="5"/>
  <c r="J70" i="5"/>
  <c r="N72" i="5"/>
  <c r="N80" i="5"/>
  <c r="N88" i="5"/>
  <c r="J82" i="5"/>
  <c r="J88" i="5"/>
  <c r="N70" i="5"/>
  <c r="N76" i="5"/>
  <c r="J72" i="5"/>
  <c r="J78" i="5"/>
  <c r="J84" i="5"/>
  <c r="J33" i="5" s="1"/>
  <c r="P63" i="5"/>
  <c r="J90" i="5"/>
  <c r="J39" i="5" s="1"/>
  <c r="J74" i="5"/>
  <c r="J80" i="5"/>
  <c r="N92" i="5"/>
  <c r="L39" i="5" l="1"/>
  <c r="J35" i="5"/>
  <c r="L35" i="5" s="1"/>
  <c r="J41" i="5"/>
  <c r="L41" i="5" s="1"/>
  <c r="J21" i="5"/>
  <c r="L21" i="5" s="1"/>
  <c r="J29" i="5"/>
  <c r="L29" i="5" s="1"/>
  <c r="J31" i="5"/>
  <c r="L31" i="5" s="1"/>
  <c r="J19" i="5"/>
  <c r="L19" i="5" s="1"/>
  <c r="J25" i="5"/>
  <c r="L25" i="5" s="1"/>
  <c r="J27" i="5"/>
  <c r="L27" i="5" s="1"/>
  <c r="J37" i="5"/>
  <c r="L37" i="5" s="1"/>
  <c r="L33" i="5"/>
  <c r="L23" i="5"/>
  <c r="L46" i="5"/>
  <c r="P59" i="5"/>
  <c r="P66" i="5"/>
  <c r="L48" i="5" l="1"/>
  <c r="L50" i="5" s="1"/>
</calcChain>
</file>

<file path=xl/sharedStrings.xml><?xml version="1.0" encoding="utf-8"?>
<sst xmlns="http://schemas.openxmlformats.org/spreadsheetml/2006/main" count="68" uniqueCount="38">
  <si>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</si>
  <si>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</si>
  <si>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</si>
  <si>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</si>
  <si>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</si>
  <si>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</si>
  <si>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</si>
  <si>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</si>
  <si>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</si>
  <si>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</si>
  <si>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</si>
  <si>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</si>
  <si>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savings</t>
  </si>
  <si>
    <t>Customer charge</t>
  </si>
  <si>
    <t>Winter kWh</t>
  </si>
  <si>
    <t>Summber kWh</t>
  </si>
  <si>
    <t>Single phase residential rate:</t>
  </si>
  <si>
    <t>Total bill on single phase rate:</t>
  </si>
  <si>
    <t>Single phase all electric rate:</t>
  </si>
  <si>
    <t>Total bill on all electric rate:</t>
  </si>
  <si>
    <t>Three phase residential</t>
  </si>
  <si>
    <t>Three phase all electric rate:</t>
  </si>
  <si>
    <t>Single phase</t>
  </si>
  <si>
    <t>Regular</t>
  </si>
  <si>
    <t>All-elec</t>
  </si>
  <si>
    <t>Three phase</t>
  </si>
  <si>
    <t>Savings</t>
  </si>
  <si>
    <t>Regular Rate</t>
  </si>
  <si>
    <t>All-Electric Rate</t>
  </si>
  <si>
    <t>Estimated yearly bill on Twin Valleys' All-Electric Rate</t>
  </si>
  <si>
    <t>1st 1350</t>
  </si>
  <si>
    <t>Over 1350</t>
  </si>
  <si>
    <r>
      <t xml:space="preserve">Estimated yearly bill on Twin Valleys' </t>
    </r>
    <r>
      <rPr>
        <b/>
        <sz val="12"/>
        <rFont val="Source Sans Pro"/>
        <family val="2"/>
      </rPr>
      <t>Regular</t>
    </r>
    <r>
      <rPr>
        <b/>
        <sz val="12"/>
        <color theme="1"/>
        <rFont val="Source Sans Pro"/>
        <family val="2"/>
      </rPr>
      <t xml:space="preserve"> Rate</t>
    </r>
  </si>
  <si>
    <t>*The results are estimates and do not take into account any lease payment,                                                                                                                 in lieu of tax, or sales tax that may be applicable to an account.</t>
  </si>
  <si>
    <t>Single Phase</t>
  </si>
  <si>
    <t>Three Phase</t>
  </si>
  <si>
    <t xml:space="preserve">Single or Three Phase Residential Service?                                                                                   </t>
  </si>
  <si>
    <t xml:space="preserve">Enter you kWh usage for the months shown below.  Use the reading date on your billing statement to determine the actual month usage.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</si>
</sst>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Franklin Gothic Heavy"/>
      <family val="2"/>
    </font>
    <font>
      <sz val="14"/>
      <color theme="1"/>
      <name val="Franklin Gothic Heavy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3"/>
      <color theme="1"/>
      <name val="Franklin Gothic Heavy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.5"/>
      <color theme="1"/>
      <name val="Source Sans Pro"/>
      <family val="2"/>
    </font>
    <font>
      <sz val="8"/>
      <color theme="1"/>
      <name val="Source Sans Pro"/>
      <family val="2"/>
    </font>
    <font>
      <b/>
      <sz val="10.5"/>
      <color theme="1"/>
      <name val="Source Sans Pro"/>
      <family val="2"/>
    </font>
    <font>
      <sz val="6"/>
      <color theme="0"/>
      <name val="Source Sans Pro"/>
      <family val="2"/>
    </font>
    <font>
      <sz val="6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1.5"/>
      <color theme="1"/>
      <name val="Source Sans Pro"/>
      <family val="2"/>
    </font>
    <font>
      <b/>
      <sz val="11.5"/>
      <color theme="1"/>
      <name val="Source Sans Pro"/>
      <family val="2"/>
    </font>
    <font>
      <sz val="12"/>
      <color theme="1"/>
      <name val="Source Sans Pro"/>
      <family val="2"/>
    </font>
    <font>
      <sz val="11"/>
      <color rgb="FFFF0000"/>
      <name val="Source Sans Pro"/>
      <family val="2"/>
    </font>
    <font>
      <b/>
      <sz val="13"/>
      <color theme="0"/>
      <name val="Source Sans Pro"/>
      <family val="2"/>
    </font>
    <font>
      <b/>
      <sz val="14"/>
      <color theme="0"/>
      <name val="Source Sans Pro"/>
      <family val="2"/>
    </font>
    <font>
      <b/>
      <sz val="12"/>
      <color theme="0"/>
      <name val="Source Sans Pro"/>
      <family val="2"/>
    </font>
    <font>
      <sz val="9"/>
      <color theme="1"/>
      <name val="Source Sans Pro"/>
      <family val="2"/>
    </font>
    <font>
      <b/>
      <sz val="11"/>
      <color theme="1"/>
      <name val="Source Serif Pro"/>
    </font>
    <font>
      <sz val="14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212F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4">
    <xf numFmtId="0" fontId="0" fillId="0" borderId="0" xfId="0"/>
    <xf numFmtId="2" fontId="6" fillId="0" borderId="0" xfId="0" applyNumberFormat="1" applyFont="1" applyBorder="1" applyProtection="1"/>
    <xf numFmtId="2" fontId="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6" fillId="0" borderId="0" xfId="0" applyNumberFormat="1" applyFont="1" applyBorder="1" applyProtection="1"/>
    <xf numFmtId="0" fontId="17" fillId="0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3" fillId="0" borderId="0" xfId="0" applyFont="1" applyFill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0" xfId="0" applyFont="1" applyProtection="1"/>
    <xf numFmtId="0" fontId="28" fillId="0" borderId="0" xfId="0" applyFont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9" fillId="0" borderId="0" xfId="0" applyFont="1" applyFill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0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0" fillId="0" borderId="0" xfId="0" applyFont="1" applyFill="1" applyProtection="1"/>
    <xf numFmtId="0" fontId="15" fillId="0" borderId="0" xfId="0" applyFont="1" applyFill="1" applyProtection="1"/>
    <xf numFmtId="0" fontId="15" fillId="0" borderId="0" xfId="0" applyFont="1" applyProtection="1"/>
    <xf numFmtId="0" fontId="15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Border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10" fillId="0" borderId="0" xfId="0" applyFont="1" applyBorder="1" applyProtection="1"/>
    <xf numFmtId="0" fontId="18" fillId="0" borderId="0" xfId="0" applyFont="1" applyBorder="1" applyAlignment="1" applyProtection="1"/>
    <xf numFmtId="0" fontId="20" fillId="0" borderId="0" xfId="0" applyFont="1" applyProtection="1"/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1" fillId="0" borderId="0" xfId="0" applyFont="1" applyBorder="1" applyProtection="1"/>
    <xf numFmtId="44" fontId="9" fillId="0" borderId="0" xfId="0" applyNumberFormat="1" applyFont="1" applyFill="1" applyProtection="1"/>
    <xf numFmtId="0" fontId="22" fillId="0" borderId="0" xfId="0" applyFont="1" applyBorder="1" applyProtection="1"/>
    <xf numFmtId="0" fontId="9" fillId="0" borderId="0" xfId="0" applyFont="1" applyFill="1" applyBorder="1" applyAlignment="1" applyProtection="1"/>
    <xf numFmtId="0" fontId="23" fillId="3" borderId="0" xfId="0" applyFont="1" applyFill="1" applyProtection="1"/>
    <xf numFmtId="0" fontId="24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12" fillId="0" borderId="0" xfId="0" applyFont="1" applyAlignment="1" applyProtection="1">
      <alignment wrapText="1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44" fontId="6" fillId="0" borderId="0" xfId="1" applyFont="1" applyBorder="1" applyProtection="1"/>
    <xf numFmtId="0" fontId="6" fillId="0" borderId="0" xfId="0" applyFont="1" applyProtection="1"/>
    <xf numFmtId="0" fontId="6" fillId="0" borderId="0" xfId="0" applyFont="1" applyFill="1" applyProtection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/>
      <protection locked="0"/>
    </xf>
    <xf numFmtId="164" fontId="18" fillId="0" borderId="0" xfId="0" applyNumberFormat="1" applyFont="1" applyBorder="1" applyAlignment="1" applyProtection="1">
      <alignment horizontal="center"/>
    </xf>
    <xf numFmtId="164" fontId="24" fillId="3" borderId="0" xfId="0" applyNumberFormat="1" applyFont="1" applyFill="1" applyAlignment="1" applyProtection="1">
      <alignment horizontal="center"/>
    </xf>
    <xf numFmtId="0" fontId="27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 wrapText="1"/>
    </xf>
    <xf numFmtId="0" fontId="28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212F62"/>
      <color rgb="FFE60000"/>
      <color rgb="FFFFFFB7"/>
      <color rgb="FFFA0000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16</xdr:col>
      <xdr:colOff>184713</xdr:colOff>
      <xdr:row>4</xdr:row>
      <xdr:rowOff>1600200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B6E4F3-835B-41ED-A041-ED7FC224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6461688" cy="260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24AC-3EF5-4A00-A550-717911641B47}">
  <dimension ref="A1:V96"/>
  <sheetViews>
    <sheetView showGridLines="0" tabSelected="1" zoomScaleNormal="100" workbookViewId="0">
      <selection activeCell="B20" sqref="B20"/>
    </sheetView>
  </sheetViews>
  <sheetFormatPr defaultRowHeight="15"/>
  <cols>
    <col min="1" max="1" width="5.28515625" style="6" customWidth="1"/>
    <col min="2" max="2" width="2.5703125" style="6" customWidth="1"/>
    <col min="3" max="3" width="4.7109375" style="6" customWidth="1"/>
    <col min="4" max="4" width="2.42578125" style="6" customWidth="1"/>
    <col min="5" max="5" width="3.140625" style="6" customWidth="1"/>
    <col min="6" max="6" width="11.85546875" style="6" customWidth="1"/>
    <col min="7" max="7" width="2.28515625" style="6" customWidth="1"/>
    <col min="8" max="8" width="10" style="6" customWidth="1"/>
    <col min="9" max="9" width="3.85546875" style="6" customWidth="1"/>
    <col min="10" max="10" width="9.5703125" style="6" customWidth="1"/>
    <col min="11" max="11" width="3.85546875" style="6" customWidth="1"/>
    <col min="12" max="12" width="9.5703125" style="6" customWidth="1"/>
    <col min="13" max="13" width="6.42578125" style="59" customWidth="1"/>
    <col min="14" max="14" width="7.7109375" style="59" customWidth="1"/>
    <col min="15" max="15" width="5.140625" style="59" customWidth="1"/>
    <col min="16" max="16" width="6.7109375" style="59" bestFit="1" customWidth="1"/>
    <col min="17" max="17" width="5.28515625" style="59" customWidth="1"/>
    <col min="18" max="18" width="11" style="59" customWidth="1"/>
    <col min="19" max="19" width="7.42578125" style="59" customWidth="1"/>
    <col min="20" max="20" width="8.140625" style="6" customWidth="1"/>
    <col min="21" max="21" width="6" style="6" customWidth="1"/>
    <col min="22" max="22" width="8.140625" style="6" customWidth="1"/>
    <col min="23" max="16384" width="9.140625" style="6"/>
  </cols>
  <sheetData>
    <row r="1" spans="1:22" ht="28.5"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"/>
    </row>
    <row r="2" spans="1:22" ht="17.25" customHeight="1"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7"/>
      <c r="U2" s="7"/>
    </row>
    <row r="3" spans="1:22" ht="18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9"/>
      <c r="R3" s="9"/>
      <c r="S3" s="9"/>
      <c r="T3" s="10"/>
      <c r="U3" s="10"/>
      <c r="V3" s="10"/>
    </row>
    <row r="4" spans="1:22" ht="15.7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"/>
      <c r="Q4" s="11"/>
      <c r="R4" s="11"/>
      <c r="S4" s="11"/>
      <c r="T4" s="12"/>
      <c r="U4" s="12"/>
    </row>
    <row r="5" spans="1:22" ht="141.7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1"/>
      <c r="Q5" s="11"/>
      <c r="R5" s="11"/>
      <c r="S5" s="11"/>
      <c r="T5" s="12"/>
      <c r="U5" s="12"/>
    </row>
    <row r="6" spans="1:22" s="15" customFormat="1" ht="18.75">
      <c r="B6" s="82" t="s">
        <v>36</v>
      </c>
      <c r="C6" s="82"/>
      <c r="D6" s="82"/>
      <c r="E6" s="82"/>
      <c r="F6" s="82"/>
      <c r="G6" s="82"/>
      <c r="H6" s="82"/>
      <c r="I6" s="82"/>
      <c r="J6" s="82"/>
      <c r="K6" s="76" t="s">
        <v>35</v>
      </c>
      <c r="L6" s="76"/>
      <c r="M6" s="76"/>
      <c r="N6" s="76"/>
      <c r="O6" s="16"/>
      <c r="P6" s="16"/>
      <c r="Q6" s="17"/>
      <c r="R6" s="17"/>
      <c r="S6" s="17"/>
      <c r="T6" s="18"/>
      <c r="U6" s="19"/>
    </row>
    <row r="7" spans="1:22" s="15" customFormat="1" ht="12" hidden="1" customHeight="1"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0"/>
      <c r="U7" s="20"/>
    </row>
    <row r="8" spans="1:22" s="15" customFormat="1" ht="7.5" customHeight="1">
      <c r="M8" s="22"/>
      <c r="N8" s="22"/>
      <c r="O8" s="22"/>
      <c r="P8" s="22"/>
      <c r="Q8" s="22"/>
      <c r="R8" s="22"/>
      <c r="S8" s="22"/>
    </row>
    <row r="9" spans="1:22" s="15" customFormat="1" ht="8.25" hidden="1" customHeight="1" thickBot="1">
      <c r="M9" s="22"/>
      <c r="N9" s="22"/>
      <c r="O9" s="22"/>
      <c r="P9" s="22"/>
      <c r="Q9" s="22"/>
      <c r="R9" s="22"/>
      <c r="S9" s="22"/>
    </row>
    <row r="10" spans="1:22" s="15" customFormat="1" hidden="1">
      <c r="C10" s="5">
        <f>+IF(K6="Three Phase",3,1)</f>
        <v>3</v>
      </c>
      <c r="H10" s="23"/>
      <c r="I10" s="23"/>
      <c r="J10" s="24"/>
      <c r="K10" s="24"/>
      <c r="L10" s="24"/>
      <c r="M10" s="24"/>
      <c r="N10" s="24"/>
      <c r="O10" s="22"/>
      <c r="P10" s="22"/>
    </row>
    <row r="11" spans="1:22" s="15" customFormat="1" ht="9" hidden="1" customHeight="1">
      <c r="M11" s="22"/>
      <c r="N11" s="22"/>
      <c r="O11" s="22"/>
      <c r="P11" s="22"/>
      <c r="Q11" s="22"/>
      <c r="R11" s="22"/>
      <c r="S11" s="22"/>
    </row>
    <row r="12" spans="1:22" s="15" customFormat="1" ht="15.75" hidden="1" customHeight="1">
      <c r="B12" s="82"/>
      <c r="C12" s="82"/>
      <c r="D12" s="82"/>
      <c r="E12" s="82"/>
      <c r="F12" s="82"/>
      <c r="G12" s="82"/>
      <c r="H12" s="82"/>
      <c r="I12" s="82"/>
      <c r="J12" s="82"/>
      <c r="K12" s="81"/>
      <c r="L12" s="81"/>
      <c r="M12" s="81"/>
      <c r="N12" s="81"/>
      <c r="O12" s="81"/>
      <c r="P12" s="22"/>
      <c r="Q12" s="17"/>
      <c r="R12" s="17"/>
      <c r="S12" s="17"/>
      <c r="T12" s="18"/>
      <c r="U12" s="19"/>
    </row>
    <row r="13" spans="1:22" s="15" customFormat="1" ht="6.75" hidden="1" customHeight="1">
      <c r="M13" s="22"/>
      <c r="N13" s="22"/>
      <c r="O13" s="22"/>
      <c r="P13" s="22"/>
      <c r="Q13" s="22"/>
      <c r="R13" s="22"/>
      <c r="S13" s="22"/>
    </row>
    <row r="14" spans="1:22" s="15" customFormat="1" ht="15" customHeight="1">
      <c r="B14" s="75" t="s">
        <v>37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7"/>
      <c r="R14" s="17"/>
      <c r="S14" s="17"/>
      <c r="T14" s="18"/>
      <c r="U14" s="18"/>
      <c r="V14" s="18"/>
    </row>
    <row r="15" spans="1:22" s="15" customFormat="1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17"/>
      <c r="R15" s="17"/>
      <c r="S15" s="17"/>
      <c r="T15" s="18"/>
      <c r="U15" s="18"/>
      <c r="V15" s="18"/>
    </row>
    <row r="16" spans="1:22" s="15" customFormat="1" ht="18" customHeight="1">
      <c r="Q16" s="17"/>
      <c r="R16" s="17"/>
      <c r="S16" s="17"/>
      <c r="T16" s="18"/>
      <c r="U16" s="18"/>
      <c r="V16" s="18"/>
    </row>
    <row r="17" spans="2:22" s="15" customFormat="1" hidden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5"/>
      <c r="N17" s="25"/>
      <c r="O17" s="25"/>
      <c r="P17" s="25"/>
      <c r="Q17" s="25"/>
      <c r="R17" s="25"/>
      <c r="S17" s="25"/>
      <c r="T17" s="19"/>
      <c r="U17" s="19"/>
      <c r="V17" s="19"/>
    </row>
    <row r="18" spans="2:22" s="15" customFormat="1" ht="43.5" thickBot="1">
      <c r="B18" s="20"/>
      <c r="C18" s="20"/>
      <c r="D18" s="20"/>
      <c r="E18" s="20"/>
      <c r="F18" s="20"/>
      <c r="G18" s="20"/>
      <c r="H18" s="26" t="s">
        <v>27</v>
      </c>
      <c r="I18" s="26"/>
      <c r="J18" s="26" t="s">
        <v>28</v>
      </c>
      <c r="K18" s="26"/>
      <c r="L18" s="26" t="s">
        <v>26</v>
      </c>
      <c r="M18" s="21"/>
      <c r="N18" s="27"/>
      <c r="O18" s="27"/>
      <c r="P18" s="27"/>
      <c r="Q18" s="27"/>
      <c r="R18" s="27"/>
      <c r="S18" s="27"/>
      <c r="T18" s="28"/>
      <c r="U18" s="28"/>
    </row>
    <row r="19" spans="2:22" s="15" customFormat="1" ht="15.75" thickBot="1">
      <c r="B19" s="69">
        <v>258</v>
      </c>
      <c r="C19" s="70"/>
      <c r="D19" s="71"/>
      <c r="F19" s="29" t="s">
        <v>0</v>
      </c>
      <c r="G19" s="29"/>
      <c r="H19" s="30">
        <f>+IF($C$10=1,H70,IF($C$10=3,L70,"Error"))</f>
        <v>65.962000000000003</v>
      </c>
      <c r="I19" s="30"/>
      <c r="J19" s="30">
        <f>+IF($C$10=1,J70,IF($C$10=3,N70,"Error"))</f>
        <v>65.962000000000003</v>
      </c>
      <c r="K19" s="29"/>
      <c r="L19" s="30">
        <f>+H19-J19</f>
        <v>0</v>
      </c>
      <c r="M19" s="31">
        <f>+IF(B19&gt;=1350,1350,B19)</f>
        <v>258</v>
      </c>
      <c r="N19" s="31">
        <f>+B19-1350</f>
        <v>-1092</v>
      </c>
      <c r="O19" s="32">
        <f>+IF(N19&lt;0,0,N19)</f>
        <v>0</v>
      </c>
      <c r="P19" s="22"/>
      <c r="Q19" s="22"/>
      <c r="R19" s="33"/>
      <c r="S19" s="34"/>
      <c r="T19" s="35"/>
      <c r="U19" s="36"/>
    </row>
    <row r="20" spans="2:22" s="15" customFormat="1" ht="6.75" customHeight="1" thickBot="1">
      <c r="B20" s="37"/>
      <c r="C20" s="37"/>
      <c r="D20" s="37"/>
      <c r="F20" s="29"/>
      <c r="G20" s="29"/>
      <c r="H20" s="30"/>
      <c r="I20" s="30"/>
      <c r="J20" s="30"/>
      <c r="K20" s="29"/>
      <c r="L20" s="30"/>
      <c r="M20" s="31"/>
      <c r="N20" s="31"/>
      <c r="O20" s="32"/>
      <c r="P20" s="22"/>
      <c r="Q20" s="22"/>
      <c r="R20" s="33"/>
      <c r="S20" s="34"/>
      <c r="T20" s="35"/>
      <c r="U20" s="36"/>
    </row>
    <row r="21" spans="2:22" s="15" customFormat="1" ht="15.75" thickBot="1">
      <c r="B21" s="69">
        <v>2769</v>
      </c>
      <c r="C21" s="70"/>
      <c r="D21" s="71"/>
      <c r="F21" s="29" t="s">
        <v>1</v>
      </c>
      <c r="G21" s="29"/>
      <c r="H21" s="30">
        <f>+IF($C$10=1,H72,IF($C$10=3,L72,"Error"))</f>
        <v>289.44100000000003</v>
      </c>
      <c r="I21" s="30"/>
      <c r="J21" s="30">
        <f>+IF($C$10=1,J72,IF($C$10=3,N72,"Error"))</f>
        <v>258.22300000000001</v>
      </c>
      <c r="K21" s="29"/>
      <c r="L21" s="30">
        <f t="shared" ref="L21:L41" si="0">+H21-J21</f>
        <v>31.218000000000018</v>
      </c>
      <c r="M21" s="31">
        <f>+IF(B21&gt;=1350,1350,B21)</f>
        <v>1350</v>
      </c>
      <c r="N21" s="31">
        <f>+B21-1350</f>
        <v>1419</v>
      </c>
      <c r="O21" s="32">
        <f>+IF(N21&lt;0,0,N21)</f>
        <v>1419</v>
      </c>
      <c r="P21" s="22"/>
      <c r="Q21" s="22"/>
      <c r="R21" s="33"/>
      <c r="S21" s="34"/>
      <c r="T21" s="35"/>
      <c r="U21" s="36"/>
    </row>
    <row r="22" spans="2:22" s="15" customFormat="1" ht="6.75" customHeight="1" thickBot="1">
      <c r="F22" s="29"/>
      <c r="G22" s="29"/>
      <c r="H22" s="30"/>
      <c r="I22" s="30"/>
      <c r="J22" s="30"/>
      <c r="K22" s="29"/>
      <c r="L22" s="30"/>
      <c r="M22" s="31"/>
      <c r="N22" s="31"/>
      <c r="O22" s="32"/>
      <c r="P22" s="22"/>
      <c r="Q22" s="22"/>
      <c r="R22" s="33"/>
      <c r="S22" s="34"/>
      <c r="T22" s="35"/>
      <c r="U22" s="36"/>
    </row>
    <row r="23" spans="2:22" s="15" customFormat="1" ht="15.75" thickBot="1">
      <c r="B23" s="69">
        <v>1403</v>
      </c>
      <c r="C23" s="70"/>
      <c r="D23" s="71"/>
      <c r="F23" s="29" t="s">
        <v>2</v>
      </c>
      <c r="G23" s="29"/>
      <c r="H23" s="30">
        <f>+IF($C$10=1,H74,IF($C$10=3,L74,"Error"))</f>
        <v>167.86699999999999</v>
      </c>
      <c r="I23" s="30"/>
      <c r="J23" s="30">
        <f>+IF($C$10=1,J74,IF($C$10=3,N74,"Error"))</f>
        <v>166.70099999999999</v>
      </c>
      <c r="K23" s="29"/>
      <c r="L23" s="30">
        <f t="shared" si="0"/>
        <v>1.1659999999999968</v>
      </c>
      <c r="M23" s="31">
        <f>+IF(B23&gt;=1350,1350,B23)</f>
        <v>1350</v>
      </c>
      <c r="N23" s="31">
        <f>+B23-1350</f>
        <v>53</v>
      </c>
      <c r="O23" s="32">
        <f>+IF(N23&lt;0,0,N23)</f>
        <v>53</v>
      </c>
      <c r="P23" s="22"/>
      <c r="Q23" s="22"/>
      <c r="R23" s="33"/>
      <c r="S23" s="34"/>
      <c r="T23" s="35"/>
      <c r="U23" s="36"/>
    </row>
    <row r="24" spans="2:22" s="15" customFormat="1" ht="6.75" customHeight="1" thickBot="1">
      <c r="F24" s="29"/>
      <c r="G24" s="29"/>
      <c r="H24" s="30"/>
      <c r="I24" s="30"/>
      <c r="J24" s="30"/>
      <c r="K24" s="29"/>
      <c r="L24" s="30"/>
      <c r="M24" s="31"/>
      <c r="N24" s="31"/>
      <c r="O24" s="32"/>
      <c r="P24" s="22"/>
      <c r="Q24" s="22"/>
      <c r="R24" s="33"/>
      <c r="S24" s="34"/>
      <c r="T24" s="35"/>
      <c r="U24" s="36"/>
    </row>
    <row r="25" spans="2:22" s="15" customFormat="1" ht="15.75" thickBot="1">
      <c r="B25" s="69">
        <v>1213</v>
      </c>
      <c r="C25" s="70"/>
      <c r="D25" s="71"/>
      <c r="F25" s="29" t="s">
        <v>3</v>
      </c>
      <c r="G25" s="29"/>
      <c r="H25" s="30">
        <f>+IF($C$10=1,H76,IF($C$10=3,L76,"Error"))</f>
        <v>150.95699999999999</v>
      </c>
      <c r="I25" s="30"/>
      <c r="J25" s="30">
        <f>+IF($C$10=1,J76,IF($C$10=3,N76,"Error"))</f>
        <v>150.95699999999999</v>
      </c>
      <c r="K25" s="29"/>
      <c r="L25" s="30">
        <f t="shared" si="0"/>
        <v>0</v>
      </c>
      <c r="M25" s="31">
        <f>+IF(B25&gt;=1350,1350,B25)</f>
        <v>1213</v>
      </c>
      <c r="N25" s="31">
        <f>+B25-1350</f>
        <v>-137</v>
      </c>
      <c r="O25" s="32">
        <f>+IF(N25&lt;0,0,N25)</f>
        <v>0</v>
      </c>
      <c r="P25" s="22"/>
      <c r="Q25" s="22"/>
      <c r="R25" s="33"/>
      <c r="S25" s="34"/>
      <c r="T25" s="35"/>
      <c r="U25" s="36"/>
    </row>
    <row r="26" spans="2:22" s="15" customFormat="1" ht="6.75" customHeight="1" thickBot="1">
      <c r="F26" s="29"/>
      <c r="G26" s="29"/>
      <c r="H26" s="30"/>
      <c r="I26" s="30"/>
      <c r="J26" s="30"/>
      <c r="K26" s="29"/>
      <c r="L26" s="30"/>
      <c r="M26" s="31"/>
      <c r="N26" s="31"/>
      <c r="O26" s="32"/>
      <c r="P26" s="22"/>
      <c r="Q26" s="22"/>
      <c r="R26" s="33"/>
      <c r="S26" s="34"/>
      <c r="T26" s="35"/>
      <c r="U26" s="36"/>
    </row>
    <row r="27" spans="2:22" s="15" customFormat="1" ht="15.75" thickBot="1">
      <c r="B27" s="69">
        <v>968</v>
      </c>
      <c r="C27" s="70"/>
      <c r="D27" s="71"/>
      <c r="F27" s="29" t="s">
        <v>4</v>
      </c>
      <c r="G27" s="29"/>
      <c r="H27" s="30">
        <f>+IF($C$10=1,H78,IF($C$10=3,L78,"Error"))</f>
        <v>129.15199999999999</v>
      </c>
      <c r="I27" s="30"/>
      <c r="J27" s="30">
        <f>+IF($C$10=1,J78,IF($C$10=3,N78,"Error"))</f>
        <v>129.15199999999999</v>
      </c>
      <c r="K27" s="29"/>
      <c r="L27" s="30">
        <f t="shared" si="0"/>
        <v>0</v>
      </c>
      <c r="M27" s="31">
        <f>+IF(B27&gt;=1350,1350,B27)</f>
        <v>968</v>
      </c>
      <c r="N27" s="31">
        <f>+B27-1350</f>
        <v>-382</v>
      </c>
      <c r="O27" s="32">
        <f>+IF(N27&lt;0,0,N27)</f>
        <v>0</v>
      </c>
      <c r="P27" s="22"/>
      <c r="Q27" s="22"/>
      <c r="R27" s="33"/>
      <c r="S27" s="34"/>
      <c r="T27" s="35"/>
      <c r="U27" s="36"/>
    </row>
    <row r="28" spans="2:22" s="15" customFormat="1" ht="6.75" customHeight="1" thickBot="1">
      <c r="F28" s="29"/>
      <c r="G28" s="29"/>
      <c r="H28" s="30"/>
      <c r="I28" s="30"/>
      <c r="J28" s="30"/>
      <c r="K28" s="29"/>
      <c r="L28" s="30"/>
      <c r="M28" s="31"/>
      <c r="N28" s="31"/>
      <c r="O28" s="32"/>
      <c r="P28" s="22"/>
      <c r="Q28" s="22"/>
      <c r="R28" s="33"/>
      <c r="S28" s="34"/>
      <c r="T28" s="35"/>
      <c r="U28" s="36"/>
    </row>
    <row r="29" spans="2:22" s="15" customFormat="1" ht="15.75" thickBot="1">
      <c r="B29" s="66">
        <v>1419</v>
      </c>
      <c r="C29" s="67"/>
      <c r="D29" s="68"/>
      <c r="F29" s="29" t="s">
        <v>5</v>
      </c>
      <c r="G29" s="29"/>
      <c r="H29" s="30">
        <f>+IF($C$10=1,H80,IF($C$10=3,L80,"Error"))</f>
        <v>187.738</v>
      </c>
      <c r="I29" s="30"/>
      <c r="J29" s="30">
        <f>+IF($C$10=1,J80,IF($C$10=3,N80,"Error"))</f>
        <v>187.738</v>
      </c>
      <c r="K29" s="29"/>
      <c r="L29" s="30">
        <f t="shared" si="0"/>
        <v>0</v>
      </c>
      <c r="M29" s="31">
        <f>+IF(B29&gt;=1350,1350,B29)</f>
        <v>1350</v>
      </c>
      <c r="N29" s="31">
        <f>+B29-1350</f>
        <v>69</v>
      </c>
      <c r="O29" s="32">
        <f>+IF(N29&lt;0,0,N29)</f>
        <v>69</v>
      </c>
      <c r="P29" s="22"/>
      <c r="Q29" s="22"/>
      <c r="R29" s="33"/>
      <c r="S29" s="34"/>
      <c r="T29" s="35"/>
      <c r="U29" s="36"/>
    </row>
    <row r="30" spans="2:22" s="15" customFormat="1" ht="6.75" customHeight="1" thickBot="1">
      <c r="F30" s="29"/>
      <c r="G30" s="29"/>
      <c r="H30" s="30"/>
      <c r="I30" s="30"/>
      <c r="J30" s="30"/>
      <c r="K30" s="29"/>
      <c r="L30" s="30"/>
      <c r="M30" s="38"/>
      <c r="N30" s="39"/>
      <c r="O30" s="40"/>
      <c r="P30" s="22"/>
      <c r="Q30" s="22"/>
      <c r="R30" s="22"/>
      <c r="S30" s="22"/>
      <c r="T30" s="41"/>
      <c r="U30" s="41"/>
    </row>
    <row r="31" spans="2:22" s="15" customFormat="1" ht="15.75" thickBot="1">
      <c r="B31" s="66">
        <v>1378</v>
      </c>
      <c r="C31" s="67"/>
      <c r="D31" s="68"/>
      <c r="F31" s="29" t="s">
        <v>6</v>
      </c>
      <c r="G31" s="29"/>
      <c r="H31" s="30">
        <f>+IF($C$10=1,H82,IF($C$10=3,L82,"Error"))</f>
        <v>183.55599999999998</v>
      </c>
      <c r="I31" s="30"/>
      <c r="J31" s="30">
        <f>+IF($C$10=1,J82,IF($C$10=3,N82,"Error"))</f>
        <v>183.55599999999998</v>
      </c>
      <c r="L31" s="30">
        <f t="shared" si="0"/>
        <v>0</v>
      </c>
      <c r="M31" s="31">
        <f>+IF(B31&gt;=1350,1350,B31)</f>
        <v>1350</v>
      </c>
      <c r="N31" s="31">
        <f>+B31-1350</f>
        <v>28</v>
      </c>
      <c r="O31" s="32">
        <f>+IF(N31&lt;0,0,N31)</f>
        <v>28</v>
      </c>
      <c r="P31" s="22"/>
      <c r="Q31" s="22"/>
      <c r="R31" s="22"/>
      <c r="S31" s="22"/>
      <c r="T31" s="41"/>
      <c r="U31" s="41"/>
    </row>
    <row r="32" spans="2:22" s="15" customFormat="1" ht="6.75" customHeight="1" thickBot="1">
      <c r="B32" s="41"/>
      <c r="C32" s="41"/>
      <c r="F32" s="29"/>
      <c r="G32" s="29"/>
      <c r="H32" s="30"/>
      <c r="I32" s="30"/>
      <c r="J32" s="30"/>
      <c r="L32" s="30"/>
      <c r="M32" s="31"/>
      <c r="N32" s="31"/>
      <c r="O32" s="32"/>
      <c r="P32" s="22"/>
      <c r="Q32" s="22"/>
      <c r="R32" s="22"/>
      <c r="S32" s="22"/>
      <c r="T32" s="41"/>
      <c r="U32" s="41"/>
    </row>
    <row r="33" spans="1:21" s="15" customFormat="1" ht="15.75" thickBot="1">
      <c r="B33" s="66">
        <v>1256</v>
      </c>
      <c r="C33" s="67"/>
      <c r="D33" s="68"/>
      <c r="F33" s="29" t="s">
        <v>7</v>
      </c>
      <c r="G33" s="29"/>
      <c r="H33" s="30">
        <f>+IF($C$10=1,H84,IF($C$10=3,L84,"Error"))</f>
        <v>171.11199999999999</v>
      </c>
      <c r="I33" s="30"/>
      <c r="J33" s="30">
        <f>+IF($C$10=1,J84,IF($C$10=3,N84,"Error"))</f>
        <v>171.11199999999999</v>
      </c>
      <c r="L33" s="30">
        <f t="shared" si="0"/>
        <v>0</v>
      </c>
      <c r="M33" s="31">
        <f>+IF(B33&gt;=1350,1350,B33)</f>
        <v>1256</v>
      </c>
      <c r="N33" s="31">
        <f>+B33-1350</f>
        <v>-94</v>
      </c>
      <c r="O33" s="32">
        <f t="shared" ref="O33:O41" si="1">+IF(N33&lt;0,0,N33)</f>
        <v>0</v>
      </c>
      <c r="P33" s="22"/>
      <c r="Q33" s="22"/>
      <c r="R33" s="22"/>
      <c r="S33" s="22"/>
      <c r="T33" s="41"/>
      <c r="U33" s="41"/>
    </row>
    <row r="34" spans="1:21" s="15" customFormat="1" ht="6.75" customHeight="1" thickBot="1">
      <c r="B34" s="41"/>
      <c r="C34" s="41"/>
      <c r="F34" s="29"/>
      <c r="G34" s="29"/>
      <c r="H34" s="30"/>
      <c r="I34" s="30"/>
      <c r="J34" s="30"/>
      <c r="L34" s="30"/>
      <c r="M34" s="31"/>
      <c r="N34" s="31"/>
      <c r="O34" s="32"/>
      <c r="P34" s="22"/>
      <c r="Q34" s="22"/>
      <c r="R34" s="22"/>
      <c r="S34" s="22"/>
      <c r="T34" s="41"/>
      <c r="U34" s="41"/>
    </row>
    <row r="35" spans="1:21" s="15" customFormat="1" ht="15.75" thickBot="1">
      <c r="B35" s="66">
        <v>900</v>
      </c>
      <c r="C35" s="67"/>
      <c r="D35" s="68"/>
      <c r="F35" s="29" t="s">
        <v>8</v>
      </c>
      <c r="G35" s="29"/>
      <c r="H35" s="30">
        <f>+IF($C$10=1,H86,IF($C$10=3,L86,"Error"))</f>
        <v>134.80000000000001</v>
      </c>
      <c r="I35" s="30"/>
      <c r="J35" s="30">
        <f>+IF($C$10=1,J86,IF($C$10=3,N86,"Error"))</f>
        <v>134.80000000000001</v>
      </c>
      <c r="L35" s="30">
        <f t="shared" si="0"/>
        <v>0</v>
      </c>
      <c r="M35" s="31">
        <f>+IF(B35&gt;=1350,1350,B35)</f>
        <v>900</v>
      </c>
      <c r="N35" s="31">
        <f>+B35-1350</f>
        <v>-450</v>
      </c>
      <c r="O35" s="32">
        <f t="shared" si="1"/>
        <v>0</v>
      </c>
      <c r="P35" s="22"/>
      <c r="Q35" s="22"/>
      <c r="R35" s="22"/>
      <c r="S35" s="22"/>
      <c r="T35" s="41"/>
      <c r="U35" s="41"/>
    </row>
    <row r="36" spans="1:21" s="15" customFormat="1" ht="6.75" customHeight="1" thickBot="1">
      <c r="B36" s="41"/>
      <c r="C36" s="41"/>
      <c r="F36" s="29"/>
      <c r="G36" s="29"/>
      <c r="H36" s="30"/>
      <c r="I36" s="30"/>
      <c r="J36" s="30"/>
      <c r="L36" s="30"/>
      <c r="M36" s="31"/>
      <c r="N36" s="31"/>
      <c r="O36" s="32"/>
      <c r="P36" s="22"/>
      <c r="Q36" s="22"/>
      <c r="R36" s="22"/>
      <c r="S36" s="22"/>
      <c r="T36" s="41"/>
      <c r="U36" s="41"/>
    </row>
    <row r="37" spans="1:21" s="15" customFormat="1" ht="15.75" thickBot="1">
      <c r="B37" s="69">
        <v>1162</v>
      </c>
      <c r="C37" s="70"/>
      <c r="D37" s="71"/>
      <c r="F37" s="29" t="s">
        <v>9</v>
      </c>
      <c r="G37" s="29"/>
      <c r="H37" s="30">
        <f>+IF($C$10=1,H88,IF($C$10=3,L88,"Error"))</f>
        <v>146.41800000000001</v>
      </c>
      <c r="I37" s="30"/>
      <c r="J37" s="30">
        <f>+IF($C$10=1,J88,IF($C$10=3,N88,"Error"))</f>
        <v>146.41800000000001</v>
      </c>
      <c r="L37" s="30">
        <f t="shared" si="0"/>
        <v>0</v>
      </c>
      <c r="M37" s="31">
        <f>+IF(B37&gt;=1350,1350,B37)</f>
        <v>1162</v>
      </c>
      <c r="N37" s="31">
        <f>+B37-1350</f>
        <v>-188</v>
      </c>
      <c r="O37" s="32">
        <f t="shared" si="1"/>
        <v>0</v>
      </c>
      <c r="P37" s="22"/>
      <c r="Q37" s="22"/>
      <c r="R37" s="22"/>
      <c r="S37" s="22"/>
      <c r="T37" s="41"/>
      <c r="U37" s="41"/>
    </row>
    <row r="38" spans="1:21" s="15" customFormat="1" ht="6.75" customHeight="1" thickBot="1">
      <c r="B38" s="41"/>
      <c r="C38" s="41"/>
      <c r="F38" s="29"/>
      <c r="G38" s="29"/>
      <c r="H38" s="30"/>
      <c r="I38" s="30"/>
      <c r="J38" s="30"/>
      <c r="L38" s="30"/>
      <c r="M38" s="31"/>
      <c r="N38" s="31"/>
      <c r="O38" s="32"/>
      <c r="P38" s="22"/>
      <c r="Q38" s="22"/>
      <c r="R38" s="22"/>
      <c r="S38" s="22"/>
      <c r="T38" s="41"/>
      <c r="U38" s="41"/>
    </row>
    <row r="39" spans="1:21" s="15" customFormat="1" ht="15.75" thickBot="1">
      <c r="B39" s="69">
        <v>1328</v>
      </c>
      <c r="C39" s="70"/>
      <c r="D39" s="71"/>
      <c r="F39" s="29" t="s">
        <v>10</v>
      </c>
      <c r="G39" s="29"/>
      <c r="H39" s="30">
        <f>+IF($C$10=1,H90,IF($C$10=3,L90,"Error"))</f>
        <v>161.19200000000001</v>
      </c>
      <c r="I39" s="30"/>
      <c r="J39" s="30">
        <f>+IF($C$10=1,J90,IF($C$10=3,N90,"Error"))</f>
        <v>161.19200000000001</v>
      </c>
      <c r="L39" s="30">
        <f t="shared" si="0"/>
        <v>0</v>
      </c>
      <c r="M39" s="31">
        <f>+IF(B39&gt;=1350,1350,B39)</f>
        <v>1328</v>
      </c>
      <c r="N39" s="31">
        <f>+B39-1350</f>
        <v>-22</v>
      </c>
      <c r="O39" s="32">
        <f t="shared" si="1"/>
        <v>0</v>
      </c>
      <c r="P39" s="22"/>
      <c r="Q39" s="22"/>
      <c r="R39" s="22"/>
      <c r="S39" s="22"/>
      <c r="T39" s="41"/>
      <c r="U39" s="41"/>
    </row>
    <row r="40" spans="1:21" s="15" customFormat="1" ht="6.75" customHeight="1" thickBot="1">
      <c r="B40" s="41"/>
      <c r="C40" s="41"/>
      <c r="F40" s="29"/>
      <c r="G40" s="29"/>
      <c r="H40" s="30"/>
      <c r="I40" s="30"/>
      <c r="J40" s="30"/>
      <c r="L40" s="30"/>
      <c r="M40" s="31"/>
      <c r="N40" s="31"/>
      <c r="O40" s="32"/>
      <c r="P40" s="22"/>
      <c r="Q40" s="22"/>
      <c r="R40" s="22"/>
      <c r="S40" s="22"/>
      <c r="T40" s="41"/>
      <c r="U40" s="41"/>
    </row>
    <row r="41" spans="1:21" s="15" customFormat="1" ht="15.75" thickBot="1">
      <c r="B41" s="69">
        <v>1947</v>
      </c>
      <c r="C41" s="70"/>
      <c r="D41" s="71"/>
      <c r="F41" s="29" t="s">
        <v>11</v>
      </c>
      <c r="G41" s="29"/>
      <c r="H41" s="30">
        <f>+IF($C$10=1,H92,IF($C$10=3,L92,"Error"))</f>
        <v>216.28299999999999</v>
      </c>
      <c r="I41" s="30"/>
      <c r="J41" s="30">
        <f>+IF($C$10=1,J92,IF($C$10=3,N92,"Error"))</f>
        <v>203.149</v>
      </c>
      <c r="L41" s="30">
        <f t="shared" si="0"/>
        <v>13.133999999999986</v>
      </c>
      <c r="M41" s="31">
        <f>+IF(B41&gt;=1350,1350,B41)</f>
        <v>1350</v>
      </c>
      <c r="N41" s="31">
        <f>+B41-1350</f>
        <v>597</v>
      </c>
      <c r="O41" s="32">
        <f t="shared" si="1"/>
        <v>597</v>
      </c>
      <c r="P41" s="22"/>
      <c r="Q41" s="22"/>
      <c r="R41" s="22"/>
      <c r="S41" s="22"/>
      <c r="T41" s="41"/>
      <c r="U41" s="41"/>
    </row>
    <row r="42" spans="1:21" s="15" customFormat="1" ht="6.75" customHeight="1">
      <c r="F42" s="29"/>
      <c r="G42" s="29"/>
      <c r="H42" s="29"/>
      <c r="I42" s="29"/>
      <c r="J42" s="29"/>
      <c r="K42" s="29"/>
      <c r="L42" s="29"/>
      <c r="M42" s="22"/>
      <c r="N42" s="42"/>
      <c r="O42" s="42"/>
      <c r="P42" s="42"/>
      <c r="Q42" s="42"/>
      <c r="R42" s="22"/>
      <c r="S42" s="22"/>
      <c r="T42" s="41"/>
      <c r="U42" s="41"/>
    </row>
    <row r="43" spans="1:21" s="15" customFormat="1" ht="6.75" customHeight="1">
      <c r="F43" s="29"/>
      <c r="G43" s="29"/>
      <c r="H43" s="29"/>
      <c r="I43" s="29"/>
      <c r="J43" s="29"/>
      <c r="K43" s="29"/>
      <c r="L43" s="29"/>
      <c r="M43" s="22"/>
      <c r="N43" s="42"/>
      <c r="O43" s="42"/>
      <c r="P43" s="42"/>
      <c r="Q43" s="42"/>
      <c r="R43" s="22"/>
      <c r="S43" s="22"/>
      <c r="T43" s="41"/>
      <c r="U43" s="41"/>
    </row>
    <row r="44" spans="1:21" s="15" customFormat="1">
      <c r="B44" s="83"/>
      <c r="C44" s="83"/>
      <c r="D44" s="83"/>
      <c r="E44" s="41"/>
      <c r="F44" s="43"/>
      <c r="G44" s="43"/>
      <c r="H44" s="43"/>
      <c r="I44" s="43"/>
      <c r="J44" s="43"/>
      <c r="K44" s="43"/>
      <c r="L44" s="43"/>
      <c r="M44" s="42"/>
      <c r="N44" s="42"/>
      <c r="O44" s="42"/>
      <c r="P44" s="42"/>
      <c r="Q44" s="42"/>
      <c r="R44" s="42"/>
      <c r="S44" s="42"/>
      <c r="T44" s="41"/>
      <c r="U44" s="41"/>
    </row>
    <row r="45" spans="1:21" s="15" customFormat="1" ht="6.75" customHeight="1">
      <c r="B45" s="41"/>
      <c r="C45" s="41"/>
      <c r="D45" s="41"/>
      <c r="E45" s="41"/>
      <c r="F45" s="43"/>
      <c r="G45" s="43"/>
      <c r="H45" s="43"/>
      <c r="I45" s="43"/>
      <c r="J45" s="43"/>
      <c r="K45" s="43"/>
      <c r="L45" s="43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15" customFormat="1" ht="15.75">
      <c r="A46" s="44" t="s">
        <v>32</v>
      </c>
      <c r="B46" s="45"/>
      <c r="C46" s="46"/>
      <c r="D46" s="46"/>
      <c r="E46" s="47"/>
      <c r="F46" s="48"/>
      <c r="G46" s="48"/>
      <c r="H46" s="48"/>
      <c r="I46" s="48"/>
      <c r="J46" s="48"/>
      <c r="K46" s="48"/>
      <c r="L46" s="77">
        <f>+SUM(H19:H41)</f>
        <v>2004.4780000000001</v>
      </c>
      <c r="M46" s="77"/>
      <c r="N46" s="22"/>
      <c r="O46" s="22"/>
      <c r="P46" s="22"/>
      <c r="Q46" s="22"/>
      <c r="R46" s="49"/>
      <c r="S46" s="22"/>
      <c r="T46" s="22"/>
      <c r="U46" s="22"/>
    </row>
    <row r="47" spans="1:21" s="15" customFormat="1" ht="6.75" customHeight="1">
      <c r="A47" s="50"/>
      <c r="B47" s="45"/>
      <c r="C47" s="47"/>
      <c r="D47" s="47"/>
      <c r="E47" s="47"/>
      <c r="F47" s="48"/>
      <c r="G47" s="48"/>
      <c r="H47" s="48"/>
      <c r="I47" s="48"/>
      <c r="J47" s="48"/>
      <c r="K47" s="48"/>
      <c r="L47" s="48"/>
      <c r="M47" s="42"/>
      <c r="N47" s="22"/>
      <c r="O47" s="22"/>
      <c r="P47" s="22"/>
      <c r="Q47" s="22"/>
      <c r="R47" s="22"/>
      <c r="S47" s="22"/>
      <c r="T47" s="22"/>
      <c r="U47" s="22"/>
    </row>
    <row r="48" spans="1:21" s="15" customFormat="1" ht="15.75">
      <c r="A48" s="44" t="s">
        <v>29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77">
        <f>+SUM(J19:J41)</f>
        <v>1958.96</v>
      </c>
      <c r="M48" s="77"/>
      <c r="N48" s="51"/>
      <c r="O48" s="51"/>
      <c r="P48" s="51"/>
      <c r="Q48" s="51"/>
      <c r="R48" s="49"/>
      <c r="S48" s="51"/>
      <c r="T48" s="22"/>
      <c r="U48" s="22"/>
    </row>
    <row r="49" spans="1:19" s="15" customFormat="1" ht="6.75" customHeight="1">
      <c r="B49" s="41"/>
      <c r="C49" s="41"/>
      <c r="D49" s="41"/>
      <c r="E49" s="41"/>
      <c r="F49" s="43"/>
      <c r="G49" s="43"/>
      <c r="H49" s="43"/>
      <c r="I49" s="43"/>
      <c r="J49" s="43"/>
      <c r="K49" s="43"/>
      <c r="L49" s="43"/>
      <c r="M49" s="42"/>
      <c r="N49" s="22"/>
      <c r="O49" s="22"/>
      <c r="P49" s="22"/>
      <c r="Q49" s="22"/>
      <c r="R49" s="22"/>
      <c r="S49" s="22"/>
    </row>
    <row r="50" spans="1:19" s="15" customFormat="1" ht="18.75">
      <c r="A50" s="52"/>
      <c r="B50" s="53" t="s">
        <v>12</v>
      </c>
      <c r="C50" s="53"/>
      <c r="D50" s="54"/>
      <c r="E50" s="54"/>
      <c r="F50" s="54"/>
      <c r="G50" s="54"/>
      <c r="H50" s="54"/>
      <c r="I50" s="54"/>
      <c r="J50" s="54"/>
      <c r="K50" s="54"/>
      <c r="L50" s="78">
        <f>+L46-L48</f>
        <v>45.518000000000029</v>
      </c>
      <c r="M50" s="78"/>
      <c r="N50" s="55"/>
      <c r="O50" s="55"/>
      <c r="P50" s="55"/>
      <c r="Q50" s="39"/>
      <c r="R50" s="22"/>
      <c r="S50" s="22"/>
    </row>
    <row r="51" spans="1:19" ht="6.75" customHeight="1">
      <c r="B51" s="56"/>
      <c r="C51" s="56"/>
      <c r="D51" s="56"/>
      <c r="E51" s="56"/>
      <c r="F51" s="57"/>
      <c r="G51" s="57"/>
      <c r="H51" s="57"/>
      <c r="I51" s="57"/>
      <c r="J51" s="57"/>
      <c r="K51" s="57"/>
      <c r="L51" s="57"/>
      <c r="M51" s="58"/>
    </row>
    <row r="52" spans="1:19" ht="27.75" customHeight="1">
      <c r="A52" s="79" t="s">
        <v>33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60"/>
      <c r="O52" s="60"/>
    </row>
    <row r="54" spans="1:19" hidden="1">
      <c r="A54" s="56"/>
      <c r="B54" s="61" t="s">
        <v>16</v>
      </c>
      <c r="C54" s="61"/>
      <c r="D54" s="61"/>
      <c r="E54" s="61"/>
      <c r="F54" s="61"/>
      <c r="G54" s="61"/>
      <c r="H54" s="61"/>
      <c r="I54" s="61"/>
      <c r="L54" s="61" t="s">
        <v>18</v>
      </c>
      <c r="M54" s="62"/>
      <c r="N54" s="62"/>
      <c r="O54" s="62"/>
      <c r="P54" s="62"/>
    </row>
    <row r="55" spans="1:19" hidden="1">
      <c r="A55" s="56"/>
      <c r="B55" s="61" t="s">
        <v>13</v>
      </c>
      <c r="C55" s="61"/>
      <c r="D55" s="61"/>
      <c r="E55" s="61"/>
      <c r="F55" s="1">
        <v>28</v>
      </c>
      <c r="G55" s="61"/>
      <c r="H55" s="63">
        <f>+F55*12</f>
        <v>336</v>
      </c>
      <c r="I55" s="63"/>
      <c r="L55" s="61" t="s">
        <v>13</v>
      </c>
      <c r="M55" s="62"/>
      <c r="N55" s="62"/>
      <c r="O55" s="2">
        <v>28</v>
      </c>
      <c r="P55" s="62">
        <f>+O55*12</f>
        <v>336</v>
      </c>
    </row>
    <row r="56" spans="1:19" hidden="1">
      <c r="A56" s="56"/>
      <c r="B56" s="61" t="s">
        <v>14</v>
      </c>
      <c r="C56" s="61"/>
      <c r="D56" s="61"/>
      <c r="E56" s="61"/>
      <c r="F56" s="4">
        <v>8.7999999999999995E-2</v>
      </c>
      <c r="G56" s="61"/>
      <c r="H56" s="63">
        <f>+($B$19+$B$21+$B$23+$B$25+$B$27+$B$37+$B$39+$B$41)*F56</f>
        <v>972.22399999999993</v>
      </c>
      <c r="I56" s="63"/>
      <c r="L56" s="61" t="s">
        <v>14</v>
      </c>
      <c r="M56" s="62"/>
      <c r="N56" s="62" t="s">
        <v>30</v>
      </c>
      <c r="O56" s="3">
        <v>8.7999999999999995E-2</v>
      </c>
      <c r="P56" s="62">
        <f>+($M$19+$M$21+$M$23+$M$25+$M$27+$S$25+$S$27+$S$29)*O56</f>
        <v>452.23199999999997</v>
      </c>
    </row>
    <row r="57" spans="1:19" hidden="1">
      <c r="A57" s="56"/>
      <c r="B57" s="61" t="s">
        <v>15</v>
      </c>
      <c r="C57" s="61"/>
      <c r="D57" s="61"/>
      <c r="E57" s="61"/>
      <c r="F57" s="4">
        <v>0.1</v>
      </c>
      <c r="G57" s="61"/>
      <c r="H57" s="63">
        <f>+($B$29+$B$31+$B$33+$B$35)*F57</f>
        <v>495.3</v>
      </c>
      <c r="I57" s="63"/>
      <c r="L57" s="61" t="s">
        <v>14</v>
      </c>
      <c r="M57" s="62"/>
      <c r="N57" s="62" t="s">
        <v>31</v>
      </c>
      <c r="O57" s="3">
        <v>6.4000000000000001E-2</v>
      </c>
      <c r="P57" s="62">
        <f>+($O$19+$O$21+$O$23+$O$25+$O$27+$U$25+$U$27+$U$29)*O57</f>
        <v>94.207999999999998</v>
      </c>
    </row>
    <row r="58" spans="1:19" hidden="1">
      <c r="A58" s="56"/>
      <c r="B58" s="61"/>
      <c r="C58" s="61"/>
      <c r="D58" s="61"/>
      <c r="E58" s="61"/>
      <c r="F58" s="61"/>
      <c r="G58" s="61"/>
      <c r="H58" s="63"/>
      <c r="I58" s="63"/>
      <c r="L58" s="61" t="s">
        <v>15</v>
      </c>
      <c r="M58" s="62"/>
      <c r="N58" s="62"/>
      <c r="O58" s="3">
        <v>0.1</v>
      </c>
      <c r="P58" s="62">
        <f>+($B$29+$B$31+$B$33+$B$35)*O58</f>
        <v>495.3</v>
      </c>
    </row>
    <row r="59" spans="1:19" hidden="1">
      <c r="A59" s="56"/>
      <c r="B59" s="61" t="s">
        <v>17</v>
      </c>
      <c r="C59" s="61"/>
      <c r="D59" s="61"/>
      <c r="E59" s="61"/>
      <c r="F59" s="61"/>
      <c r="G59" s="61"/>
      <c r="H59" s="63">
        <f>SUM(H55:H58)</f>
        <v>1803.5239999999999</v>
      </c>
      <c r="I59" s="63"/>
      <c r="L59" s="61" t="s">
        <v>19</v>
      </c>
      <c r="M59" s="62"/>
      <c r="N59" s="62"/>
      <c r="O59" s="62"/>
      <c r="P59" s="62">
        <f>SUM(P55:P58)</f>
        <v>1377.74</v>
      </c>
    </row>
    <row r="60" spans="1:19" hidden="1">
      <c r="B60" s="64"/>
      <c r="C60" s="64"/>
      <c r="D60" s="64"/>
      <c r="E60" s="64"/>
      <c r="F60" s="64"/>
      <c r="G60" s="64"/>
      <c r="H60" s="64"/>
      <c r="I60" s="64"/>
      <c r="L60" s="64"/>
      <c r="M60" s="65"/>
      <c r="N60" s="65"/>
      <c r="O60" s="65"/>
      <c r="P60" s="65"/>
    </row>
    <row r="61" spans="1:19" hidden="1">
      <c r="B61" s="62" t="s">
        <v>20</v>
      </c>
      <c r="C61" s="64"/>
      <c r="D61" s="64"/>
      <c r="E61" s="64"/>
      <c r="F61" s="64"/>
      <c r="G61" s="64"/>
      <c r="H61" s="64"/>
      <c r="I61" s="64"/>
      <c r="L61" s="61" t="s">
        <v>21</v>
      </c>
      <c r="M61" s="62"/>
      <c r="N61" s="62"/>
      <c r="O61" s="62"/>
      <c r="P61" s="62"/>
    </row>
    <row r="62" spans="1:19" hidden="1">
      <c r="B62" s="61" t="s">
        <v>13</v>
      </c>
      <c r="C62" s="61"/>
      <c r="D62" s="61"/>
      <c r="E62" s="61"/>
      <c r="F62" s="1">
        <v>43</v>
      </c>
      <c r="G62" s="1"/>
      <c r="H62" s="63">
        <f>+F62*12</f>
        <v>516</v>
      </c>
      <c r="I62" s="63"/>
      <c r="L62" s="61" t="s">
        <v>13</v>
      </c>
      <c r="M62" s="62"/>
      <c r="N62" s="62"/>
      <c r="O62" s="2">
        <v>43</v>
      </c>
      <c r="P62" s="62">
        <f>+O62*12</f>
        <v>516</v>
      </c>
    </row>
    <row r="63" spans="1:19" hidden="1">
      <c r="B63" s="61" t="s">
        <v>14</v>
      </c>
      <c r="C63" s="61"/>
      <c r="D63" s="61"/>
      <c r="E63" s="61"/>
      <c r="F63" s="4">
        <v>8.8999999999999996E-2</v>
      </c>
      <c r="G63" s="61"/>
      <c r="H63" s="63">
        <f>+(B19+B21+B23+B25+B27+B37+B39+B41)*F63</f>
        <v>983.27199999999993</v>
      </c>
      <c r="I63" s="63"/>
      <c r="L63" s="61" t="s">
        <v>14</v>
      </c>
      <c r="M63" s="62"/>
      <c r="N63" s="62" t="s">
        <v>30</v>
      </c>
      <c r="O63" s="3">
        <v>8.8999999999999996E-2</v>
      </c>
      <c r="P63" s="62">
        <f>+($M$19+$M$21+$M$23+$M$25+$M$27+$S$25+$S$27+$S$29)*O63</f>
        <v>457.37099999999998</v>
      </c>
    </row>
    <row r="64" spans="1:19" hidden="1">
      <c r="B64" s="61" t="s">
        <v>15</v>
      </c>
      <c r="C64" s="61"/>
      <c r="D64" s="61"/>
      <c r="E64" s="61"/>
      <c r="F64" s="4">
        <v>0.10199999999999999</v>
      </c>
      <c r="G64" s="61"/>
      <c r="H64" s="63">
        <f>+($B$29+$B$31+$B$33+$B$35)*F64</f>
        <v>505.20599999999996</v>
      </c>
      <c r="I64" s="63"/>
      <c r="L64" s="61" t="s">
        <v>14</v>
      </c>
      <c r="M64" s="62"/>
      <c r="N64" s="62" t="s">
        <v>31</v>
      </c>
      <c r="O64" s="3">
        <v>6.7000000000000004E-2</v>
      </c>
      <c r="P64" s="62">
        <f>+($O$19+$O$21+$O$23+$O$25+$O$27+$U$25+$U$27+$U$29)*O64</f>
        <v>98.624000000000009</v>
      </c>
    </row>
    <row r="65" spans="2:16" hidden="1">
      <c r="B65" s="61"/>
      <c r="C65" s="61"/>
      <c r="D65" s="61"/>
      <c r="E65" s="61"/>
      <c r="F65" s="61"/>
      <c r="G65" s="61"/>
      <c r="H65" s="63"/>
      <c r="I65" s="63"/>
      <c r="L65" s="61" t="s">
        <v>15</v>
      </c>
      <c r="M65" s="62"/>
      <c r="N65" s="62"/>
      <c r="O65" s="3">
        <v>0.10199999999999999</v>
      </c>
      <c r="P65" s="62">
        <f>+($B$29+$B$31+$B$33+$B$35)*O65</f>
        <v>505.20599999999996</v>
      </c>
    </row>
    <row r="66" spans="2:16" hidden="1">
      <c r="B66" s="61" t="s">
        <v>17</v>
      </c>
      <c r="C66" s="61"/>
      <c r="D66" s="61"/>
      <c r="E66" s="61"/>
      <c r="F66" s="61"/>
      <c r="G66" s="61"/>
      <c r="H66" s="63">
        <f>SUM(H62:H65)</f>
        <v>2004.4779999999998</v>
      </c>
      <c r="I66" s="63"/>
      <c r="L66" s="61" t="s">
        <v>19</v>
      </c>
      <c r="M66" s="62"/>
      <c r="N66" s="62"/>
      <c r="O66" s="62"/>
      <c r="P66" s="62">
        <f>SUM(P62:P65)</f>
        <v>1577.2009999999998</v>
      </c>
    </row>
    <row r="67" spans="2:16" hidden="1">
      <c r="B67" s="61"/>
      <c r="C67" s="61"/>
      <c r="D67" s="61"/>
      <c r="E67" s="61"/>
      <c r="F67" s="61"/>
      <c r="G67" s="61"/>
      <c r="H67" s="63"/>
      <c r="I67" s="63"/>
      <c r="L67" s="61"/>
      <c r="M67" s="62"/>
      <c r="N67" s="62"/>
      <c r="O67" s="62"/>
      <c r="P67" s="62"/>
    </row>
    <row r="68" spans="2:16" hidden="1">
      <c r="F68" s="64"/>
      <c r="G68" s="64"/>
      <c r="H68" s="80" t="s">
        <v>22</v>
      </c>
      <c r="I68" s="80"/>
      <c r="J68" s="80"/>
      <c r="K68" s="64"/>
      <c r="L68" s="80" t="s">
        <v>25</v>
      </c>
      <c r="M68" s="80"/>
      <c r="N68" s="80"/>
    </row>
    <row r="69" spans="2:16" hidden="1">
      <c r="F69" s="64"/>
      <c r="G69" s="64"/>
      <c r="H69" s="64" t="s">
        <v>23</v>
      </c>
      <c r="I69" s="64"/>
      <c r="J69" s="64" t="s">
        <v>24</v>
      </c>
      <c r="K69" s="64"/>
      <c r="L69" s="64" t="s">
        <v>23</v>
      </c>
      <c r="M69" s="65"/>
      <c r="N69" s="65" t="s">
        <v>24</v>
      </c>
    </row>
    <row r="70" spans="2:16" hidden="1">
      <c r="F70" s="64" t="s">
        <v>0</v>
      </c>
      <c r="G70" s="64"/>
      <c r="H70" s="64">
        <f>+($B$19*$F$56)+$F$55</f>
        <v>50.703999999999994</v>
      </c>
      <c r="I70" s="64"/>
      <c r="J70" s="64">
        <f>+($M$19*$O$56)+($O$19*$O$57)+$O$55</f>
        <v>50.703999999999994</v>
      </c>
      <c r="K70" s="64"/>
      <c r="L70" s="64">
        <f>+($B$19*$F$63)+$F$62</f>
        <v>65.962000000000003</v>
      </c>
      <c r="M70" s="65"/>
      <c r="N70" s="65">
        <f>+(M19*$O$63)+(O19*$O$64)+$O$62</f>
        <v>65.962000000000003</v>
      </c>
    </row>
    <row r="71" spans="2:16" ht="5.25" hidden="1" customHeight="1">
      <c r="F71" s="64"/>
      <c r="G71" s="64"/>
      <c r="H71" s="64"/>
      <c r="I71" s="64"/>
      <c r="J71" s="64"/>
      <c r="K71" s="64"/>
      <c r="L71" s="64"/>
      <c r="M71" s="65"/>
      <c r="N71" s="65"/>
    </row>
    <row r="72" spans="2:16" hidden="1">
      <c r="F72" s="64" t="s">
        <v>1</v>
      </c>
      <c r="G72" s="64"/>
      <c r="H72" s="64">
        <f>+($B$21*$F$56)+$F$55</f>
        <v>271.67200000000003</v>
      </c>
      <c r="I72" s="64"/>
      <c r="J72" s="64">
        <f>+($M$21*$O$56)+($O$21*$O$57)+$O$55</f>
        <v>237.61599999999999</v>
      </c>
      <c r="K72" s="64"/>
      <c r="L72" s="64">
        <f>+($B$21*$F$63)+$F$62</f>
        <v>289.44100000000003</v>
      </c>
      <c r="M72" s="65"/>
      <c r="N72" s="65">
        <f>+(M21*$O$63)+(O21*$O$64)+$O$62</f>
        <v>258.22300000000001</v>
      </c>
    </row>
    <row r="73" spans="2:16" ht="4.5" hidden="1" customHeight="1">
      <c r="F73" s="64"/>
      <c r="G73" s="64"/>
      <c r="H73" s="64"/>
      <c r="I73" s="64"/>
      <c r="J73" s="64"/>
      <c r="K73" s="64"/>
      <c r="L73" s="64"/>
      <c r="M73" s="65"/>
      <c r="N73" s="65"/>
    </row>
    <row r="74" spans="2:16" hidden="1">
      <c r="F74" s="64" t="s">
        <v>2</v>
      </c>
      <c r="G74" s="64"/>
      <c r="H74" s="64">
        <f>+($B$23*$F$56)+$F$55</f>
        <v>151.464</v>
      </c>
      <c r="I74" s="64"/>
      <c r="J74" s="64">
        <f>+($M$23*$O$56)+($O$23*$O$57)+$O$55</f>
        <v>150.19200000000001</v>
      </c>
      <c r="K74" s="64"/>
      <c r="L74" s="64">
        <f>+($B$23*$F$63)+$F$62</f>
        <v>167.86699999999999</v>
      </c>
      <c r="M74" s="65"/>
      <c r="N74" s="65">
        <f>+(M23*$O$63)+(O23*$O$64)+$O$62</f>
        <v>166.70099999999999</v>
      </c>
    </row>
    <row r="75" spans="2:16" ht="5.25" hidden="1" customHeight="1">
      <c r="F75" s="64"/>
      <c r="G75" s="64"/>
      <c r="H75" s="64"/>
      <c r="I75" s="64"/>
      <c r="J75" s="64"/>
      <c r="K75" s="64"/>
      <c r="L75" s="64"/>
      <c r="M75" s="65"/>
      <c r="N75" s="65"/>
    </row>
    <row r="76" spans="2:16" hidden="1">
      <c r="F76" s="64" t="s">
        <v>3</v>
      </c>
      <c r="G76" s="64"/>
      <c r="H76" s="64">
        <f>+($B$25*$F$56)+$F$55</f>
        <v>134.744</v>
      </c>
      <c r="I76" s="64"/>
      <c r="J76" s="64">
        <f>+($M$25*$O$56)+($O$25*$O$57)+$O$55</f>
        <v>134.744</v>
      </c>
      <c r="K76" s="64"/>
      <c r="L76" s="64">
        <f>+($B$25*$F$63)+$F$62</f>
        <v>150.95699999999999</v>
      </c>
      <c r="M76" s="65"/>
      <c r="N76" s="65">
        <f>+(M25*$O$63)+(O25*$O$64)+$O$62</f>
        <v>150.95699999999999</v>
      </c>
    </row>
    <row r="77" spans="2:16" ht="4.5" hidden="1" customHeight="1">
      <c r="F77" s="64"/>
      <c r="G77" s="64"/>
      <c r="H77" s="64"/>
      <c r="I77" s="64"/>
      <c r="J77" s="64"/>
      <c r="K77" s="64"/>
      <c r="L77" s="64"/>
      <c r="M77" s="65"/>
      <c r="N77" s="65"/>
    </row>
    <row r="78" spans="2:16" hidden="1">
      <c r="F78" s="64" t="s">
        <v>4</v>
      </c>
      <c r="G78" s="64"/>
      <c r="H78" s="64">
        <f>+($B$27*$F$56)+$F$55</f>
        <v>113.184</v>
      </c>
      <c r="I78" s="64"/>
      <c r="J78" s="64">
        <f>+($M$27*$O$56)+($O$27*$O$57)+$O$55</f>
        <v>113.184</v>
      </c>
      <c r="K78" s="64"/>
      <c r="L78" s="64">
        <f>+($B$27*$F$63)+$F$62</f>
        <v>129.15199999999999</v>
      </c>
      <c r="M78" s="65"/>
      <c r="N78" s="65">
        <f>+(M27*$O$63)+(O27*$O$64)+$O$62</f>
        <v>129.15199999999999</v>
      </c>
    </row>
    <row r="79" spans="2:16" ht="3.75" hidden="1" customHeight="1">
      <c r="F79" s="64"/>
      <c r="G79" s="64"/>
      <c r="H79" s="64"/>
      <c r="I79" s="64"/>
      <c r="J79" s="64"/>
      <c r="K79" s="64"/>
      <c r="L79" s="64"/>
      <c r="M79" s="65"/>
      <c r="N79" s="65"/>
    </row>
    <row r="80" spans="2:16" hidden="1">
      <c r="F80" s="64" t="s">
        <v>5</v>
      </c>
      <c r="G80" s="64"/>
      <c r="H80" s="64">
        <f>+($B$29*$F$57)+$F$55</f>
        <v>169.9</v>
      </c>
      <c r="I80" s="64"/>
      <c r="J80" s="64">
        <f>+($M$29*$O$58)+($O$29*$O$58)+$O$55</f>
        <v>169.9</v>
      </c>
      <c r="K80" s="64"/>
      <c r="L80" s="64">
        <f>+($B$29*$F$64)+$F$62</f>
        <v>187.738</v>
      </c>
      <c r="M80" s="65"/>
      <c r="N80" s="65">
        <f>+(M29*$O$65)+(O29*$O$65)+$O$62</f>
        <v>187.738</v>
      </c>
    </row>
    <row r="81" spans="3:14" ht="3.75" hidden="1" customHeight="1">
      <c r="F81" s="64"/>
      <c r="G81" s="64"/>
      <c r="H81" s="64"/>
      <c r="I81" s="64"/>
      <c r="J81" s="64"/>
      <c r="K81" s="64"/>
      <c r="L81" s="64"/>
      <c r="M81" s="65"/>
      <c r="N81" s="65">
        <f>+(M30*$O$65)+(O30*$O$58)+$O$62</f>
        <v>43</v>
      </c>
    </row>
    <row r="82" spans="3:14" hidden="1">
      <c r="F82" s="64" t="s">
        <v>6</v>
      </c>
      <c r="G82" s="64"/>
      <c r="H82" s="64">
        <f>+($B$31*$F$57)+$F$55</f>
        <v>165.8</v>
      </c>
      <c r="I82" s="64"/>
      <c r="J82" s="64">
        <f>+($M$31*$O$58)+($O$31*$O$58)+$O$55</f>
        <v>165.8</v>
      </c>
      <c r="K82" s="64"/>
      <c r="L82" s="64">
        <f>+($B$31*$F$64)+$F$62</f>
        <v>183.55599999999998</v>
      </c>
      <c r="M82" s="65"/>
      <c r="N82" s="65">
        <f>+(M31*$O$65)+(O31*$O$65)+$O$62</f>
        <v>183.55599999999998</v>
      </c>
    </row>
    <row r="83" spans="3:14" ht="4.5" hidden="1" customHeight="1">
      <c r="F83" s="64"/>
      <c r="G83" s="64"/>
      <c r="H83" s="64"/>
      <c r="I83" s="64"/>
      <c r="J83" s="64"/>
      <c r="K83" s="64"/>
      <c r="L83" s="64"/>
      <c r="M83" s="65"/>
      <c r="N83" s="65"/>
    </row>
    <row r="84" spans="3:14" hidden="1">
      <c r="F84" s="64" t="s">
        <v>7</v>
      </c>
      <c r="G84" s="64"/>
      <c r="H84" s="64">
        <f>+($B$33*$F$57)+$F$55</f>
        <v>153.60000000000002</v>
      </c>
      <c r="I84" s="64"/>
      <c r="J84" s="64">
        <f>+($M$33*$O$58)+($O$33*$O$58)+$O$55</f>
        <v>153.60000000000002</v>
      </c>
      <c r="K84" s="64"/>
      <c r="L84" s="64">
        <f>+($B$33*$F$64)+$F$62</f>
        <v>171.11199999999999</v>
      </c>
      <c r="M84" s="65"/>
      <c r="N84" s="65">
        <f>+(M33*$O$65)+(O33*$O$65)+$O$62</f>
        <v>171.11199999999999</v>
      </c>
    </row>
    <row r="85" spans="3:14" ht="3.75" hidden="1" customHeight="1">
      <c r="F85" s="64"/>
      <c r="G85" s="64"/>
      <c r="H85" s="64"/>
      <c r="I85" s="64"/>
      <c r="J85" s="64"/>
      <c r="K85" s="64"/>
      <c r="L85" s="64"/>
      <c r="M85" s="65"/>
      <c r="N85" s="65"/>
    </row>
    <row r="86" spans="3:14" hidden="1">
      <c r="F86" s="64" t="s">
        <v>8</v>
      </c>
      <c r="G86" s="64"/>
      <c r="H86" s="64">
        <f>+($B$35*$F$57)+$F$55</f>
        <v>118</v>
      </c>
      <c r="I86" s="64"/>
      <c r="J86" s="64">
        <f>+($M$35*$O$58)+($O$35*$O$58)+$O$55</f>
        <v>118</v>
      </c>
      <c r="K86" s="64"/>
      <c r="L86" s="64">
        <f>+($B$35*$F$64)+$F$62</f>
        <v>134.80000000000001</v>
      </c>
      <c r="M86" s="65"/>
      <c r="N86" s="65">
        <f>+(M35*$O$65)+(O35*$O$65)+$O$62</f>
        <v>134.80000000000001</v>
      </c>
    </row>
    <row r="87" spans="3:14" ht="4.5" hidden="1" customHeight="1">
      <c r="F87" s="64"/>
      <c r="G87" s="64"/>
      <c r="H87" s="64"/>
      <c r="I87" s="64"/>
      <c r="J87" s="64"/>
      <c r="K87" s="64"/>
      <c r="L87" s="64"/>
      <c r="M87" s="65"/>
      <c r="N87" s="65"/>
    </row>
    <row r="88" spans="3:14" hidden="1">
      <c r="F88" s="64" t="s">
        <v>9</v>
      </c>
      <c r="G88" s="64"/>
      <c r="H88" s="64">
        <f>+($B$37*$F$56)+$F$55</f>
        <v>130.256</v>
      </c>
      <c r="I88" s="64"/>
      <c r="J88" s="64">
        <f>+($M$37*$O$56)+($O$37*$O$57)+$O$55</f>
        <v>130.256</v>
      </c>
      <c r="K88" s="64"/>
      <c r="L88" s="64">
        <f>+($B$37*$F$63)+$F$62</f>
        <v>146.41800000000001</v>
      </c>
      <c r="M88" s="65"/>
      <c r="N88" s="65">
        <f>+(M37*$O$63)+(O37*$O$64)+$O$62</f>
        <v>146.41800000000001</v>
      </c>
    </row>
    <row r="89" spans="3:14" ht="4.5" hidden="1" customHeight="1">
      <c r="F89" s="64"/>
      <c r="G89" s="64"/>
      <c r="H89" s="64"/>
      <c r="I89" s="64"/>
      <c r="J89" s="64"/>
      <c r="K89" s="64"/>
      <c r="L89" s="64"/>
      <c r="M89" s="65"/>
      <c r="N89" s="65"/>
    </row>
    <row r="90" spans="3:14" hidden="1">
      <c r="F90" s="64" t="s">
        <v>10</v>
      </c>
      <c r="G90" s="64"/>
      <c r="H90" s="64">
        <f>+($B$39*$F$56)+$F$55</f>
        <v>144.86399999999998</v>
      </c>
      <c r="I90" s="64"/>
      <c r="J90" s="64">
        <f>+($M$39*$O$56)+($O$39*$O$57)+$O$55</f>
        <v>144.86399999999998</v>
      </c>
      <c r="K90" s="64"/>
      <c r="L90" s="64">
        <f>+($B$39*$F$63)+$F$62</f>
        <v>161.19200000000001</v>
      </c>
      <c r="M90" s="65"/>
      <c r="N90" s="65">
        <f>+(M39*$O$63)+(O39*$O$64)+$O$62</f>
        <v>161.19200000000001</v>
      </c>
    </row>
    <row r="91" spans="3:14" ht="4.5" hidden="1" customHeight="1">
      <c r="F91" s="64"/>
      <c r="G91" s="64"/>
      <c r="H91" s="64"/>
      <c r="I91" s="64"/>
      <c r="J91" s="64"/>
      <c r="K91" s="64"/>
      <c r="L91" s="64"/>
      <c r="M91" s="65"/>
      <c r="N91" s="65"/>
    </row>
    <row r="92" spans="3:14" hidden="1">
      <c r="F92" s="64" t="s">
        <v>11</v>
      </c>
      <c r="G92" s="64"/>
      <c r="H92" s="64">
        <f>+($B$41*$F$56)+$F$55</f>
        <v>199.33599999999998</v>
      </c>
      <c r="I92" s="64"/>
      <c r="J92" s="64">
        <f>+($M$41*$O$56)+($O$41*$O$57)+$O$55</f>
        <v>185.00799999999998</v>
      </c>
      <c r="K92" s="64"/>
      <c r="L92" s="64">
        <f>+($B$41*$F$63)+$F$62</f>
        <v>216.28299999999999</v>
      </c>
      <c r="M92" s="65"/>
      <c r="N92" s="65">
        <f>+(M41*$O$63)+(O41*$O$64)+$O$62</f>
        <v>203.149</v>
      </c>
    </row>
    <row r="93" spans="3:14" hidden="1"/>
    <row r="95" spans="3:14" hidden="1">
      <c r="C95" s="6" t="s">
        <v>34</v>
      </c>
    </row>
    <row r="96" spans="3:14" hidden="1">
      <c r="C96" s="6" t="s">
        <v>35</v>
      </c>
    </row>
  </sheetData>
  <sheetProtection sheet="1" objects="1" scenarios="1"/>
  <mergeCells count="27">
    <mergeCell ref="B44:D44"/>
    <mergeCell ref="L46:M46"/>
    <mergeCell ref="B31:D31"/>
    <mergeCell ref="B33:D33"/>
    <mergeCell ref="B35:D35"/>
    <mergeCell ref="B37:D37"/>
    <mergeCell ref="B39:D39"/>
    <mergeCell ref="B41:D41"/>
    <mergeCell ref="L48:M48"/>
    <mergeCell ref="L50:M50"/>
    <mergeCell ref="A52:M52"/>
    <mergeCell ref="H68:J68"/>
    <mergeCell ref="L68:N68"/>
    <mergeCell ref="B29:D29"/>
    <mergeCell ref="C1:T1"/>
    <mergeCell ref="A3:P3"/>
    <mergeCell ref="C4:O4"/>
    <mergeCell ref="B14:P15"/>
    <mergeCell ref="K6:N6"/>
    <mergeCell ref="K12:O12"/>
    <mergeCell ref="B12:J12"/>
    <mergeCell ref="B6:J6"/>
    <mergeCell ref="B19:D19"/>
    <mergeCell ref="B21:D21"/>
    <mergeCell ref="B23:D23"/>
    <mergeCell ref="B25:D25"/>
    <mergeCell ref="B27:D27"/>
  </mergeCells>
  <dataValidations count="1">
    <dataValidation type="list" allowBlank="1" showInputMessage="1" showErrorMessage="1" sqref="K6" xr:uid="{A0BA175D-B0E8-43C5-90C4-6CDD6D9BE673}">
      <formula1>$C$95:$C$96</formula1>
    </dataValidation>
  </dataValidations>
  <pageMargins left="0.83" right="0.7" top="0.52" bottom="0.54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  <Company>tvppd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Rasmussen</dc:creator>
  <cp:lastModifiedBy>Marcie M. Houghtelling</cp:lastModifiedBy>
  <cp:lastPrinted>2012-12-21T16:59:54Z</cp:lastPrinted>
  <dcterms:created xsi:type="dcterms:W3CDTF">2010-08-19T20:23:49Z</dcterms:created>
  <dcterms:modified xsi:type="dcterms:W3CDTF">2021-03-17T18:03:54Z</dcterms:modified>
</cp:coreProperties>
</file>